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<sst xmlns="http://schemas.openxmlformats.org/spreadsheetml/2006/main" count="203" uniqueCount="160">
  <si>
    <t>Deferred taxation</t>
  </si>
  <si>
    <t>Secured creditors</t>
  </si>
  <si>
    <t>Amount due to ultimate holding coy</t>
  </si>
  <si>
    <t>Other payables</t>
  </si>
  <si>
    <t>Borrowings</t>
  </si>
  <si>
    <t>LONG TERM AND DEFERRED LIABILITIES</t>
  </si>
  <si>
    <t>Share premium</t>
  </si>
  <si>
    <t>Reserves( retained profit)</t>
  </si>
  <si>
    <t>Share capital</t>
  </si>
  <si>
    <t>Capital and reserves</t>
  </si>
  <si>
    <t>Financed by:</t>
  </si>
  <si>
    <t>Net Assets</t>
  </si>
  <si>
    <t>NET CURRENT ASSETS</t>
  </si>
  <si>
    <t>Taxation</t>
  </si>
  <si>
    <t>Dividend payable</t>
  </si>
  <si>
    <t>Amount due to related companies</t>
  </si>
  <si>
    <t>Amount due to subsidiaries</t>
  </si>
  <si>
    <t>Amount due to immediate holding coy</t>
  </si>
  <si>
    <t xml:space="preserve">Borrowings </t>
  </si>
  <si>
    <t>Trade and other payables</t>
  </si>
  <si>
    <t>CURRENT LIABILITIES</t>
  </si>
  <si>
    <t>Cash and cash equivalents</t>
  </si>
  <si>
    <t>Amount due from subsidiaries</t>
  </si>
  <si>
    <t>Amount due from related companies</t>
  </si>
  <si>
    <t>Amount due from  ultimate holding company</t>
  </si>
  <si>
    <t>Amount due from holding holding coy</t>
  </si>
  <si>
    <t>Trade and other receivables</t>
  </si>
  <si>
    <t>Inventories</t>
  </si>
  <si>
    <t>CURRENT ASSETS</t>
  </si>
  <si>
    <t>Investment in subsidiaries</t>
  </si>
  <si>
    <t>Property, plant and equipment</t>
  </si>
  <si>
    <t>ASSETS</t>
  </si>
  <si>
    <t>Yeo Aik Resources Berhad</t>
  </si>
  <si>
    <t>RM'000</t>
  </si>
  <si>
    <t>NET TANGIBLE ASSETS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</si>
  <si>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</si>
  <si>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</si>
  <si>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</si>
  <si>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</si>
  <si>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</si>
  <si>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</si>
  <si>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</si>
  <si>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</si>
  <si>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(As previously reported)</t>
  </si>
  <si>
    <t>Effect of offsetting</t>
  </si>
  <si>
    <t>Payment of dividends</t>
  </si>
  <si>
    <t>Movement during the period</t>
  </si>
  <si>
    <t>30/9/2001</t>
  </si>
  <si>
    <t>Balance at 1/1/2001</t>
  </si>
  <si>
    <t>2000 proposed final dividend</t>
  </si>
  <si>
    <t>restated</t>
  </si>
  <si>
    <t>Adjusted balance at 1/1/2001</t>
  </si>
  <si>
    <t xml:space="preserve"> - 2000 final dividend</t>
  </si>
  <si>
    <t xml:space="preserve"> - 2001 interim dividend</t>
  </si>
  <si>
    <t>Balance at 30/9/2001</t>
  </si>
  <si>
    <t>(The Condensed Consolidated Statements of Changes in Equity should be read in conjunction with the Annual Financial</t>
  </si>
  <si>
    <t xml:space="preserve"> Report for the year ended 31 December 2001.)</t>
  </si>
  <si>
    <t xml:space="preserve">Condensed Consolidated Cash Flow Statements </t>
  </si>
  <si>
    <t>Preceding</t>
  </si>
  <si>
    <t>ended</t>
  </si>
  <si>
    <t>Profit/(Loss) before taxation</t>
  </si>
  <si>
    <t>Adjustments for non-cash flow items :-</t>
  </si>
  <si>
    <t>Non-operating</t>
  </si>
  <si>
    <t>Changes in working capital :-</t>
  </si>
  <si>
    <t>Net change in current assets</t>
  </si>
  <si>
    <t>Net change in current liabilities</t>
  </si>
  <si>
    <t>Dividend paid</t>
  </si>
  <si>
    <t>Income tax paid</t>
  </si>
  <si>
    <t>Investing activities</t>
  </si>
  <si>
    <t>Purchase of property, plant &amp; equipment</t>
  </si>
  <si>
    <t>Financing activities</t>
  </si>
  <si>
    <t>Net change in cash &amp; cash equivalents</t>
  </si>
  <si>
    <t xml:space="preserve"> </t>
  </si>
  <si>
    <t>Cash &amp; cash equivalents at beginning of period</t>
  </si>
  <si>
    <t>Cash &amp; cash equivalents at end of period</t>
  </si>
  <si>
    <t>Cash &amp; cash equivalents at end of period comprise :</t>
  </si>
  <si>
    <t>Cash, Bank Balances and Deposits - General Accounts</t>
  </si>
  <si>
    <t>Bank Overdrafts</t>
  </si>
  <si>
    <t>Interest income</t>
  </si>
  <si>
    <t xml:space="preserve">Amortisation of deferred expenditure </t>
  </si>
  <si>
    <t>Issue of new shares-Public issue</t>
  </si>
  <si>
    <t>Listing expenses</t>
  </si>
  <si>
    <t>Non-cash -Depreciation</t>
  </si>
  <si>
    <t>Interest expenses</t>
  </si>
  <si>
    <t>Interest paid</t>
  </si>
  <si>
    <t>Operating profit before working capital changes</t>
  </si>
  <si>
    <t>Placement of pledged deposits with licensed bank</t>
  </si>
  <si>
    <t>Net cash flows used in investing activities</t>
  </si>
  <si>
    <t>Term loan &amp; other borrowings</t>
  </si>
  <si>
    <t>Fixed deposits pledged with licensed bank</t>
  </si>
  <si>
    <t>Total Cash, Bank Balances and Deposits</t>
  </si>
  <si>
    <t>QUARTER</t>
  </si>
  <si>
    <t>CORRESPONDING</t>
  </si>
  <si>
    <t>PERIOD</t>
  </si>
  <si>
    <t>INDIVIDUAL QUARTER</t>
  </si>
  <si>
    <t>CUMULATIVE QUARTER</t>
  </si>
  <si>
    <t>Revenue</t>
  </si>
  <si>
    <t>(The figures have not been audited)</t>
  </si>
  <si>
    <t>-</t>
  </si>
  <si>
    <t>CURRENT</t>
  </si>
  <si>
    <t>PRECEDING</t>
  </si>
  <si>
    <t>YEAR</t>
  </si>
  <si>
    <t>TO-DATE</t>
  </si>
  <si>
    <t>Dividend per share (sen)</t>
  </si>
  <si>
    <t>AS AT</t>
  </si>
  <si>
    <t>FINANCIAL</t>
  </si>
  <si>
    <t>Minority interests</t>
  </si>
  <si>
    <t>UNAUDITED CONDENSED CONSOLIDATED INCOME STATEMENT</t>
  </si>
  <si>
    <t>Gross profit</t>
  </si>
  <si>
    <t>Other operating income</t>
  </si>
  <si>
    <t>Operating expenses</t>
  </si>
  <si>
    <t>Profit from operations</t>
  </si>
  <si>
    <t>Finance costs</t>
  </si>
  <si>
    <t xml:space="preserve">Profit before tax </t>
  </si>
  <si>
    <t>Tax</t>
  </si>
  <si>
    <t>Profit after tax</t>
  </si>
  <si>
    <t>Net profit for the period</t>
  </si>
  <si>
    <t>ENDED</t>
  </si>
  <si>
    <t>YEAR ENDED</t>
  </si>
  <si>
    <t>- Basic</t>
  </si>
  <si>
    <t>- Diluted</t>
  </si>
  <si>
    <t>N/A</t>
  </si>
  <si>
    <t>Earnings per share (sen) :</t>
  </si>
  <si>
    <t>(The Condensed Consolidated Balance Sheet should be read in conjunction with the</t>
  </si>
  <si>
    <t xml:space="preserve">(The Condensed Consolidated Income Statement should be read in conjunction with the Annual Financial </t>
  </si>
  <si>
    <t>(Company Number : 459789-X)</t>
  </si>
  <si>
    <t>Net cash flows generated from investing activities</t>
  </si>
  <si>
    <t>(The Condensed Consolidated Statement of Changes in Equity should be read in conjunction with</t>
  </si>
  <si>
    <t>the Annual Financial Report for the financial year ended 31 July 2002)</t>
  </si>
  <si>
    <t>the Annual Financial Report for the financial year ended 31 July 2003)</t>
  </si>
  <si>
    <t>Report for the financial year ended 31 July 2003)</t>
  </si>
  <si>
    <t>Balance at 1/8/2003</t>
  </si>
  <si>
    <t>31/07/2003</t>
  </si>
  <si>
    <t>Deferred tax assets</t>
  </si>
  <si>
    <t>Negative goodwill</t>
  </si>
  <si>
    <t>-Fixed Assets Written Off</t>
  </si>
  <si>
    <t>Proceed from disposal of property, plant &amp; equipment</t>
  </si>
  <si>
    <t xml:space="preserve">  Annual Financial Report for the financial year ended 31 July 2003)</t>
  </si>
  <si>
    <t>For The</t>
  </si>
  <si>
    <t>Amortisation of negative goodwill</t>
  </si>
  <si>
    <t>Net cash flows generated/(used in) operating activities</t>
  </si>
  <si>
    <t xml:space="preserve">   for banking facilities.</t>
  </si>
  <si>
    <t xml:space="preserve">  for the financial year ended 31 July 2003.)</t>
  </si>
  <si>
    <t xml:space="preserve">(The Condensed Consolidated Cash Flow Statements should be read in conjunction with the Annual Financial Report </t>
  </si>
  <si>
    <t>Other investment</t>
  </si>
  <si>
    <t>Balance sheet @ 31/1/2004</t>
  </si>
  <si>
    <t>31/1/2003</t>
  </si>
  <si>
    <t>31/1/2004</t>
  </si>
  <si>
    <t>Condensed Consolidated Statements of Changes in Equity</t>
  </si>
  <si>
    <t>As At Current Quarter Ended 31 January 2004</t>
  </si>
  <si>
    <t>31/1/04</t>
  </si>
  <si>
    <t xml:space="preserve">Less : Dividend </t>
  </si>
  <si>
    <t>Net profit during the Quarter</t>
  </si>
  <si>
    <t>31/01/2004</t>
  </si>
  <si>
    <t>31/01/2003</t>
  </si>
  <si>
    <t xml:space="preserve">* RM2.75 million Fixed Deposits (preceding year corresponding period is RM3.045 million)  have been pledged as collateral </t>
  </si>
  <si>
    <t>Page : 1</t>
  </si>
  <si>
    <t>Page : 2</t>
  </si>
  <si>
    <t>Page : 3</t>
  </si>
  <si>
    <t>Page : 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</si>
</sst>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_(* #,##0.0_);_(* \(#,##0.0\);_(* &quot;-&quot;??_);_(@_)"/>
    <numFmt numFmtId="169" formatCode="#,##0.0_);\(#,##0.0\)"/>
    <numFmt numFmtId="170" formatCode="#,##0.000_);\(#,##0.000\)"/>
    <numFmt numFmtId="171" formatCode="0.0"/>
  </numFmts>
  <fonts count="1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ms Rm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21" applyFont="1" applyFill="1" applyAlignment="1">
      <alignment horizontal="centerContinuous"/>
      <protection/>
    </xf>
    <xf numFmtId="37" fontId="2" fillId="0" borderId="0" xfId="21" applyFont="1" applyFill="1" applyAlignment="1">
      <alignment/>
      <protection/>
    </xf>
    <xf numFmtId="37" fontId="2" fillId="0" borderId="0" xfId="21" applyFont="1" applyFill="1" applyAlignment="1">
      <alignment horizontal="center"/>
      <protection/>
    </xf>
    <xf numFmtId="167" fontId="2" fillId="0" borderId="0" xfId="21" applyNumberFormat="1" applyFont="1" applyFill="1" applyAlignment="1">
      <alignment horizontal="center"/>
      <protection/>
    </xf>
    <xf numFmtId="37" fontId="4" fillId="0" borderId="0" xfId="21" applyFont="1" applyFill="1" applyAlignment="1">
      <alignment/>
      <protection/>
    </xf>
    <xf numFmtId="37" fontId="2" fillId="0" borderId="1" xfId="21" applyFont="1" applyFill="1" applyBorder="1" applyAlignment="1">
      <alignment horizontal="center"/>
      <protection/>
    </xf>
    <xf numFmtId="37" fontId="4" fillId="0" borderId="0" xfId="21" applyFont="1" applyFill="1" applyAlignment="1" quotePrefix="1">
      <alignment/>
      <protection/>
    </xf>
    <xf numFmtId="37" fontId="2" fillId="0" borderId="0" xfId="21" applyFont="1" applyFill="1" applyBorder="1" applyAlignment="1">
      <alignment horizontal="center"/>
      <protection/>
    </xf>
    <xf numFmtId="165" fontId="2" fillId="0" borderId="0" xfId="21" applyNumberFormat="1" applyFont="1" applyFill="1" applyAlignment="1">
      <alignment horizontal="center"/>
      <protection/>
    </xf>
    <xf numFmtId="37" fontId="2" fillId="0" borderId="0" xfId="21" applyFont="1" applyFill="1" applyBorder="1" applyAlignment="1" quotePrefix="1">
      <alignment horizontal="center"/>
      <protection/>
    </xf>
    <xf numFmtId="0" fontId="2" fillId="0" borderId="0" xfId="0" applyFont="1" applyAlignment="1">
      <alignment/>
    </xf>
    <xf numFmtId="43" fontId="2" fillId="0" borderId="0" xfId="15" applyFont="1" applyFill="1" applyAlignment="1">
      <alignment/>
    </xf>
    <xf numFmtId="37" fontId="2" fillId="0" borderId="0" xfId="15" applyNumberFormat="1" applyFont="1" applyFill="1" applyAlignment="1">
      <alignment/>
    </xf>
    <xf numFmtId="37" fontId="2" fillId="0" borderId="0" xfId="21" applyFont="1" applyFill="1" applyAlignment="1" quotePrefix="1">
      <alignment/>
      <protection/>
    </xf>
    <xf numFmtId="37" fontId="2" fillId="0" borderId="0" xfId="21" applyFont="1" applyFill="1" applyAlignment="1">
      <alignment horizontal="left"/>
      <protection/>
    </xf>
    <xf numFmtId="37" fontId="2" fillId="0" borderId="0" xfId="21" applyFont="1" applyFill="1" applyBorder="1" applyAlignment="1">
      <alignment/>
      <protection/>
    </xf>
    <xf numFmtId="37" fontId="5" fillId="0" borderId="0" xfId="21" applyFont="1" applyFill="1" applyAlignment="1">
      <alignment horizontal="center"/>
      <protection/>
    </xf>
    <xf numFmtId="37" fontId="5" fillId="0" borderId="0" xfId="21" applyFont="1" applyFill="1" applyBorder="1" applyAlignment="1">
      <alignment horizontal="center"/>
      <protection/>
    </xf>
    <xf numFmtId="37" fontId="2" fillId="0" borderId="0" xfId="0" applyNumberFormat="1" applyFont="1" applyAlignment="1">
      <alignment/>
    </xf>
    <xf numFmtId="37" fontId="2" fillId="0" borderId="2" xfId="21" applyFont="1" applyFill="1" applyBorder="1" applyAlignment="1">
      <alignment/>
      <protection/>
    </xf>
    <xf numFmtId="167" fontId="2" fillId="0" borderId="0" xfId="21" applyNumberFormat="1" applyFont="1" applyFill="1" applyBorder="1" applyAlignment="1">
      <alignment horizontal="center"/>
      <protection/>
    </xf>
    <xf numFmtId="37" fontId="2" fillId="0" borderId="1" xfId="21" applyFont="1" applyFill="1" applyBorder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22" applyFont="1" applyFill="1" applyAlignment="1">
      <alignment horizontal="centerContinuous"/>
      <protection/>
    </xf>
    <xf numFmtId="0" fontId="7" fillId="0" borderId="0" xfId="22" applyFont="1" applyFill="1" applyAlignment="1">
      <alignment/>
      <protection/>
    </xf>
    <xf numFmtId="167" fontId="7" fillId="0" borderId="0" xfId="22" applyNumberFormat="1" applyFont="1" applyFill="1" applyAlignment="1">
      <alignment horizontal="centerContinuous"/>
      <protection/>
    </xf>
    <xf numFmtId="37" fontId="7" fillId="0" borderId="0" xfId="0" applyNumberFormat="1" applyFont="1" applyFill="1" applyAlignment="1">
      <alignment horizontal="center"/>
    </xf>
    <xf numFmtId="37" fontId="7" fillId="0" borderId="0" xfId="22" applyNumberFormat="1" applyFont="1" applyFill="1" applyAlignment="1">
      <alignment horizontal="left"/>
      <protection/>
    </xf>
    <xf numFmtId="37" fontId="7" fillId="0" borderId="0" xfId="22" applyNumberFormat="1" applyFont="1" applyFill="1" applyBorder="1" applyAlignment="1">
      <alignment horizontal="center"/>
      <protection/>
    </xf>
    <xf numFmtId="37" fontId="7" fillId="0" borderId="0" xfId="22" applyNumberFormat="1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"/>
      <protection/>
    </xf>
    <xf numFmtId="37" fontId="7" fillId="0" borderId="0" xfId="22" applyNumberFormat="1" applyFont="1" applyFill="1" applyAlignment="1">
      <alignment/>
      <protection/>
    </xf>
    <xf numFmtId="0" fontId="7" fillId="0" borderId="0" xfId="22" applyFont="1" applyFill="1" applyAlignment="1">
      <alignment horizontal="center"/>
      <protection/>
    </xf>
    <xf numFmtId="43" fontId="7" fillId="0" borderId="0" xfId="15" applyFont="1" applyFill="1" applyAlignment="1">
      <alignment/>
    </xf>
    <xf numFmtId="37" fontId="7" fillId="0" borderId="1" xfId="22" applyNumberFormat="1" applyFont="1" applyFill="1" applyBorder="1" applyAlignment="1">
      <alignment/>
      <protection/>
    </xf>
    <xf numFmtId="43" fontId="7" fillId="0" borderId="1" xfId="15" applyFont="1" applyFill="1" applyBorder="1" applyAlignment="1">
      <alignment/>
    </xf>
    <xf numFmtId="37" fontId="7" fillId="0" borderId="3" xfId="22" applyNumberFormat="1" applyFont="1" applyFill="1" applyBorder="1" applyAlignment="1">
      <alignment/>
      <protection/>
    </xf>
    <xf numFmtId="165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7" fontId="7" fillId="0" borderId="1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7" fillId="0" borderId="0" xfId="15" applyNumberFormat="1" applyFont="1" applyFill="1" applyAlignment="1">
      <alignment/>
    </xf>
    <xf numFmtId="37" fontId="7" fillId="0" borderId="2" xfId="15" applyNumberFormat="1" applyFont="1" applyFill="1" applyBorder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2" xfId="0" applyNumberFormat="1" applyFont="1" applyFill="1" applyBorder="1" applyAlignment="1">
      <alignment/>
    </xf>
    <xf numFmtId="165" fontId="7" fillId="0" borderId="0" xfId="22" applyNumberFormat="1" applyFont="1" applyFill="1" applyAlignment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15" applyNumberFormat="1" applyFont="1" applyFill="1" applyAlignment="1">
      <alignment/>
    </xf>
    <xf numFmtId="165" fontId="2" fillId="0" borderId="1" xfId="15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 quotePrefix="1">
      <alignment horizontal="left"/>
    </xf>
    <xf numFmtId="165" fontId="2" fillId="0" borderId="4" xfId="15" applyNumberFormat="1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65" fontId="2" fillId="0" borderId="1" xfId="15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5" fontId="2" fillId="0" borderId="4" xfId="15" applyNumberFormat="1" applyFont="1" applyBorder="1" applyAlignment="1">
      <alignment/>
    </xf>
    <xf numFmtId="0" fontId="2" fillId="0" borderId="0" xfId="0" applyFont="1" applyAlignment="1" quotePrefix="1">
      <alignment/>
    </xf>
    <xf numFmtId="43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NumberFormat="1" applyFont="1" applyBorder="1" applyAlignment="1">
      <alignment horizontal="right"/>
    </xf>
    <xf numFmtId="165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right"/>
    </xf>
    <xf numFmtId="165" fontId="2" fillId="0" borderId="1" xfId="15" applyNumberFormat="1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 horizontal="right"/>
    </xf>
    <xf numFmtId="0" fontId="6" fillId="0" borderId="0" xfId="22" applyFont="1" applyFill="1" applyAlignment="1">
      <alignment/>
      <protection/>
    </xf>
    <xf numFmtId="37" fontId="6" fillId="0" borderId="0" xfId="22" applyNumberFormat="1" applyFont="1" applyFill="1" applyBorder="1" applyAlignment="1">
      <alignment horizontal="center"/>
      <protection/>
    </xf>
    <xf numFmtId="165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/>
    </xf>
    <xf numFmtId="165" fontId="7" fillId="0" borderId="5" xfId="0" applyNumberFormat="1" applyFont="1" applyFill="1" applyBorder="1" applyAlignment="1">
      <alignment/>
    </xf>
    <xf numFmtId="165" fontId="7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7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165" fontId="7" fillId="0" borderId="0" xfId="15" applyNumberFormat="1" applyFont="1" applyFill="1" applyAlignment="1">
      <alignment/>
    </xf>
    <xf numFmtId="165" fontId="6" fillId="0" borderId="2" xfId="0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6" fillId="0" borderId="2" xfId="15" applyNumberFormat="1" applyFont="1" applyFill="1" applyBorder="1" applyAlignment="1">
      <alignment/>
    </xf>
    <xf numFmtId="37" fontId="7" fillId="0" borderId="3" xfId="15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43" fontId="6" fillId="0" borderId="0" xfId="15" applyFont="1" applyAlignment="1">
      <alignment/>
    </xf>
    <xf numFmtId="165" fontId="7" fillId="0" borderId="1" xfId="0" applyNumberFormat="1" applyFont="1" applyFill="1" applyBorder="1" applyAlignment="1">
      <alignment/>
    </xf>
    <xf numFmtId="37" fontId="7" fillId="0" borderId="0" xfId="21" applyFont="1" applyFill="1" applyAlignment="1">
      <alignment/>
      <protection/>
    </xf>
    <xf numFmtId="0" fontId="7" fillId="0" borderId="0" xfId="22" applyFont="1" applyFill="1" applyAlignment="1" quotePrefix="1">
      <alignment/>
      <protection/>
    </xf>
    <xf numFmtId="165" fontId="7" fillId="0" borderId="1" xfId="15" applyNumberFormat="1" applyFont="1" applyFill="1" applyBorder="1" applyAlignment="1">
      <alignment/>
    </xf>
    <xf numFmtId="165" fontId="7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37" fontId="7" fillId="0" borderId="1" xfId="0" applyNumberFormat="1" applyFont="1" applyFill="1" applyBorder="1" applyAlignment="1">
      <alignment/>
    </xf>
    <xf numFmtId="165" fontId="2" fillId="0" borderId="0" xfId="15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workbookViewId="0" topLeftCell="A28">
      <selection activeCell="I42" sqref="I42"/>
    </sheetView>
  </sheetViews>
  <sheetFormatPr defaultColWidth="9.140625" defaultRowHeight="12.75"/>
  <cols>
    <col min="1" max="4" width="9.140625" style="56" customWidth="1"/>
    <col min="5" max="5" width="15.7109375" style="56" customWidth="1"/>
    <col min="6" max="6" width="2.28125" style="56" customWidth="1"/>
    <col min="7" max="7" width="15.57421875" style="66" customWidth="1"/>
    <col min="8" max="8" width="1.8515625" style="56" customWidth="1"/>
    <col min="9" max="9" width="15.57421875" style="56" customWidth="1"/>
    <col min="10" max="10" width="1.421875" style="56" customWidth="1"/>
    <col min="11" max="11" width="15.57421875" style="56" customWidth="1"/>
    <col min="12" max="12" width="1.28515625" style="56" customWidth="1"/>
    <col min="13" max="16384" width="9.140625" style="56" customWidth="1"/>
  </cols>
  <sheetData>
    <row r="1" spans="1:11" ht="15">
      <c r="A1" s="55" t="s">
        <v>32</v>
      </c>
      <c r="K1" s="114" t="s">
        <v>156</v>
      </c>
    </row>
    <row r="2" ht="15">
      <c r="A2" s="64" t="s">
        <v>125</v>
      </c>
    </row>
    <row r="3" ht="15">
      <c r="A3" s="61" t="s">
        <v>107</v>
      </c>
    </row>
    <row r="4" ht="15">
      <c r="A4" s="65"/>
    </row>
    <row r="5" spans="1:11" ht="15">
      <c r="A5" s="64"/>
      <c r="E5" s="117" t="s">
        <v>94</v>
      </c>
      <c r="F5" s="117"/>
      <c r="G5" s="117"/>
      <c r="H5" s="62"/>
      <c r="I5" s="117" t="s">
        <v>95</v>
      </c>
      <c r="J5" s="117"/>
      <c r="K5" s="117"/>
    </row>
    <row r="6" spans="1:11" ht="15">
      <c r="A6" s="64"/>
      <c r="E6" s="63" t="s">
        <v>99</v>
      </c>
      <c r="F6" s="63"/>
      <c r="G6" s="63" t="s">
        <v>100</v>
      </c>
      <c r="H6" s="62"/>
      <c r="I6" s="63" t="s">
        <v>99</v>
      </c>
      <c r="J6" s="63"/>
      <c r="K6" s="63" t="s">
        <v>100</v>
      </c>
    </row>
    <row r="7" spans="1:11" ht="15">
      <c r="A7" s="67"/>
      <c r="E7" s="63" t="s">
        <v>101</v>
      </c>
      <c r="F7" s="63"/>
      <c r="G7" s="63" t="s">
        <v>101</v>
      </c>
      <c r="H7" s="62"/>
      <c r="I7" s="63" t="s">
        <v>101</v>
      </c>
      <c r="J7" s="63"/>
      <c r="K7" s="63" t="s">
        <v>101</v>
      </c>
    </row>
    <row r="8" spans="1:11" ht="15">
      <c r="A8" s="64"/>
      <c r="E8" s="63" t="s">
        <v>91</v>
      </c>
      <c r="F8" s="63"/>
      <c r="G8" s="63" t="s">
        <v>92</v>
      </c>
      <c r="H8" s="62"/>
      <c r="I8" s="63" t="s">
        <v>102</v>
      </c>
      <c r="J8" s="63"/>
      <c r="K8" s="63" t="s">
        <v>92</v>
      </c>
    </row>
    <row r="9" spans="1:11" ht="15">
      <c r="A9" s="64"/>
      <c r="E9" s="66"/>
      <c r="F9" s="66"/>
      <c r="G9" s="63" t="s">
        <v>91</v>
      </c>
      <c r="H9" s="62"/>
      <c r="I9" s="63"/>
      <c r="J9" s="63"/>
      <c r="K9" s="63" t="s">
        <v>93</v>
      </c>
    </row>
    <row r="10" spans="1:11" ht="15">
      <c r="A10" s="64"/>
      <c r="E10" s="57" t="s">
        <v>147</v>
      </c>
      <c r="F10" s="66"/>
      <c r="G10" s="57" t="s">
        <v>146</v>
      </c>
      <c r="I10" s="57" t="str">
        <f>E10</f>
        <v>31/1/2004</v>
      </c>
      <c r="J10" s="66"/>
      <c r="K10" s="57" t="str">
        <f>G10</f>
        <v>31/1/2003</v>
      </c>
    </row>
    <row r="11" spans="1:11" ht="15">
      <c r="A11" s="64"/>
      <c r="E11" s="66" t="s">
        <v>33</v>
      </c>
      <c r="F11" s="66"/>
      <c r="G11" s="66" t="s">
        <v>33</v>
      </c>
      <c r="I11" s="66" t="s">
        <v>33</v>
      </c>
      <c r="J11" s="66"/>
      <c r="K11" s="66" t="s">
        <v>33</v>
      </c>
    </row>
    <row r="13" spans="1:11" ht="15.75" thickBot="1">
      <c r="A13" s="64" t="s">
        <v>96</v>
      </c>
      <c r="E13" s="68">
        <v>30200</v>
      </c>
      <c r="F13" s="69"/>
      <c r="G13" s="68">
        <v>31722</v>
      </c>
      <c r="H13" s="69"/>
      <c r="I13" s="68">
        <v>60431</v>
      </c>
      <c r="J13" s="69"/>
      <c r="K13" s="68">
        <f>31541+G13</f>
        <v>63263</v>
      </c>
    </row>
    <row r="14" spans="1:11" ht="15.75" thickTop="1">
      <c r="A14" s="64"/>
      <c r="E14" s="69"/>
      <c r="F14" s="69"/>
      <c r="G14" s="69"/>
      <c r="H14" s="69"/>
      <c r="I14" s="69"/>
      <c r="J14" s="69"/>
      <c r="K14" s="69"/>
    </row>
    <row r="15" spans="1:11" ht="15">
      <c r="A15" s="64" t="s">
        <v>108</v>
      </c>
      <c r="E15" s="70">
        <v>5079</v>
      </c>
      <c r="F15" s="69"/>
      <c r="G15" s="70">
        <v>6616</v>
      </c>
      <c r="H15" s="69"/>
      <c r="I15" s="70">
        <v>10382</v>
      </c>
      <c r="J15" s="69"/>
      <c r="K15" s="70">
        <v>12383</v>
      </c>
    </row>
    <row r="16" spans="1:11" ht="15">
      <c r="A16" s="64"/>
      <c r="E16" s="69"/>
      <c r="F16" s="69"/>
      <c r="G16" s="69"/>
      <c r="H16" s="69"/>
      <c r="I16" s="69"/>
      <c r="J16" s="69"/>
      <c r="K16" s="69"/>
    </row>
    <row r="17" spans="1:11" ht="15">
      <c r="A17" s="64" t="s">
        <v>109</v>
      </c>
      <c r="E17" s="70">
        <f>142+80+97</f>
        <v>319</v>
      </c>
      <c r="F17" s="69"/>
      <c r="G17" s="70">
        <f>191+126</f>
        <v>317</v>
      </c>
      <c r="H17" s="69"/>
      <c r="I17" s="70">
        <f>176+144+194</f>
        <v>514</v>
      </c>
      <c r="J17" s="69"/>
      <c r="K17" s="70">
        <f>245.5+G17</f>
        <v>562.5</v>
      </c>
    </row>
    <row r="18" spans="1:11" ht="15">
      <c r="A18" s="64"/>
      <c r="E18" s="69"/>
      <c r="F18" s="69"/>
      <c r="G18" s="69"/>
      <c r="H18" s="69"/>
      <c r="I18" s="69"/>
      <c r="J18" s="69"/>
      <c r="K18" s="69"/>
    </row>
    <row r="19" spans="1:11" ht="15">
      <c r="A19" s="71" t="s">
        <v>110</v>
      </c>
      <c r="E19" s="70">
        <f>-2607-218</f>
        <v>-2825</v>
      </c>
      <c r="F19" s="70"/>
      <c r="G19" s="70">
        <f>-555-1828</f>
        <v>-2383</v>
      </c>
      <c r="H19" s="70"/>
      <c r="I19" s="70">
        <f>-4689-418</f>
        <v>-5107</v>
      </c>
      <c r="J19" s="70"/>
      <c r="K19" s="70">
        <f>-3939-K24</f>
        <v>-3782</v>
      </c>
    </row>
    <row r="20" spans="1:11" ht="15">
      <c r="A20" s="71"/>
      <c r="E20" s="72"/>
      <c r="F20" s="69"/>
      <c r="G20" s="72"/>
      <c r="H20" s="69"/>
      <c r="I20" s="72"/>
      <c r="J20" s="69"/>
      <c r="K20" s="72"/>
    </row>
    <row r="21" spans="1:11" ht="15">
      <c r="A21" s="64"/>
      <c r="E21" s="69"/>
      <c r="F21" s="69"/>
      <c r="G21" s="69"/>
      <c r="H21" s="69"/>
      <c r="I21" s="69"/>
      <c r="J21" s="69"/>
      <c r="K21" s="69"/>
    </row>
    <row r="22" spans="1:11" ht="15">
      <c r="A22" s="64" t="s">
        <v>111</v>
      </c>
      <c r="E22" s="69">
        <f>SUM(E15:E20)</f>
        <v>2573</v>
      </c>
      <c r="F22" s="69"/>
      <c r="G22" s="69">
        <f>SUM(G15:G20)</f>
        <v>4550</v>
      </c>
      <c r="H22" s="69"/>
      <c r="I22" s="69">
        <f>SUM(I15:I20)</f>
        <v>5789</v>
      </c>
      <c r="J22" s="69"/>
      <c r="K22" s="69">
        <f>SUM(K15:K20)</f>
        <v>9163.5</v>
      </c>
    </row>
    <row r="23" spans="1:11" ht="15">
      <c r="A23" s="71"/>
      <c r="E23" s="69"/>
      <c r="F23" s="69"/>
      <c r="G23" s="69"/>
      <c r="H23" s="69"/>
      <c r="I23" s="69"/>
      <c r="J23" s="69"/>
      <c r="K23" s="69"/>
    </row>
    <row r="24" spans="1:11" ht="15">
      <c r="A24" s="64" t="s">
        <v>112</v>
      </c>
      <c r="E24" s="72">
        <v>-71</v>
      </c>
      <c r="F24" s="69"/>
      <c r="G24" s="72">
        <v>-28</v>
      </c>
      <c r="H24" s="69"/>
      <c r="I24" s="72">
        <v>-82</v>
      </c>
      <c r="J24" s="69"/>
      <c r="K24" s="72">
        <f>-129+G24</f>
        <v>-157</v>
      </c>
    </row>
    <row r="25" spans="1:11" ht="15">
      <c r="A25" s="64"/>
      <c r="E25" s="70"/>
      <c r="F25" s="69"/>
      <c r="G25" s="70"/>
      <c r="H25" s="69"/>
      <c r="I25" s="70"/>
      <c r="J25" s="69"/>
      <c r="K25" s="70"/>
    </row>
    <row r="26" spans="1:11" ht="15">
      <c r="A26" s="73" t="s">
        <v>113</v>
      </c>
      <c r="E26" s="69">
        <f>SUM(E21:E24)</f>
        <v>2502</v>
      </c>
      <c r="F26" s="69"/>
      <c r="G26" s="69">
        <f>SUM(G21:G24)</f>
        <v>4522</v>
      </c>
      <c r="H26" s="69"/>
      <c r="I26" s="69">
        <f>SUM(I21:I24)</f>
        <v>5707</v>
      </c>
      <c r="J26" s="69"/>
      <c r="K26" s="69">
        <f>SUM(K21:K24)</f>
        <v>9006.5</v>
      </c>
    </row>
    <row r="27" spans="1:11" ht="15">
      <c r="A27" s="71"/>
      <c r="E27" s="69"/>
      <c r="F27" s="69"/>
      <c r="G27" s="69"/>
      <c r="H27" s="69"/>
      <c r="I27" s="69"/>
      <c r="J27" s="69"/>
      <c r="K27" s="69"/>
    </row>
    <row r="28" spans="1:11" ht="15">
      <c r="A28" s="64" t="s">
        <v>114</v>
      </c>
      <c r="E28" s="72">
        <f>-768</f>
        <v>-768</v>
      </c>
      <c r="F28" s="69"/>
      <c r="G28" s="72">
        <v>-868</v>
      </c>
      <c r="H28" s="69"/>
      <c r="I28" s="72">
        <f>-1406</f>
        <v>-1406</v>
      </c>
      <c r="J28" s="69"/>
      <c r="K28" s="72">
        <f>-1000+G28</f>
        <v>-1868</v>
      </c>
    </row>
    <row r="29" spans="1:11" ht="15">
      <c r="A29" s="64"/>
      <c r="E29" s="70"/>
      <c r="F29" s="69"/>
      <c r="G29" s="70"/>
      <c r="H29" s="69"/>
      <c r="I29" s="70"/>
      <c r="J29" s="69"/>
      <c r="K29" s="70"/>
    </row>
    <row r="30" spans="1:11" ht="15">
      <c r="A30" s="74" t="s">
        <v>115</v>
      </c>
      <c r="E30" s="69">
        <f>SUM(E26:E28)</f>
        <v>1734</v>
      </c>
      <c r="F30" s="69"/>
      <c r="G30" s="69">
        <f>SUM(G26:G28)</f>
        <v>3654</v>
      </c>
      <c r="H30" s="69"/>
      <c r="I30" s="69">
        <f>SUM(I26:I28)</f>
        <v>4301</v>
      </c>
      <c r="J30" s="69"/>
      <c r="K30" s="69">
        <f>SUM(K26:K28)</f>
        <v>7138.5</v>
      </c>
    </row>
    <row r="31" spans="1:11" ht="15">
      <c r="A31" s="64"/>
      <c r="E31" s="70"/>
      <c r="F31" s="69"/>
      <c r="G31" s="70"/>
      <c r="H31" s="69"/>
      <c r="I31" s="70"/>
      <c r="J31" s="69"/>
      <c r="K31" s="70"/>
    </row>
    <row r="32" spans="1:11" ht="15">
      <c r="A32" s="64" t="s">
        <v>106</v>
      </c>
      <c r="E32" s="82" t="s">
        <v>98</v>
      </c>
      <c r="F32" s="69"/>
      <c r="G32" s="82" t="s">
        <v>98</v>
      </c>
      <c r="H32" s="69"/>
      <c r="I32" s="82" t="str">
        <f>E32</f>
        <v>-</v>
      </c>
      <c r="J32" s="69"/>
      <c r="K32" s="82">
        <v>0</v>
      </c>
    </row>
    <row r="33" spans="1:11" ht="15">
      <c r="A33" s="64"/>
      <c r="E33" s="70"/>
      <c r="F33" s="69"/>
      <c r="G33" s="70"/>
      <c r="H33" s="69"/>
      <c r="I33" s="70"/>
      <c r="J33" s="69"/>
      <c r="K33" s="70"/>
    </row>
    <row r="34" spans="1:11" ht="15.75" thickBot="1">
      <c r="A34" s="73" t="s">
        <v>116</v>
      </c>
      <c r="E34" s="75">
        <f>SUM(E30:E32)</f>
        <v>1734</v>
      </c>
      <c r="F34" s="69"/>
      <c r="G34" s="75">
        <f>SUM(G30:G32)</f>
        <v>3654</v>
      </c>
      <c r="H34" s="69"/>
      <c r="I34" s="75">
        <f>SUM(I30:I32)</f>
        <v>4301</v>
      </c>
      <c r="J34" s="69"/>
      <c r="K34" s="75">
        <f>SUM(K30:K32)</f>
        <v>7138.5</v>
      </c>
    </row>
    <row r="35" spans="1:11" ht="15.75" thickTop="1">
      <c r="A35" s="71"/>
      <c r="E35" s="69"/>
      <c r="F35" s="69"/>
      <c r="G35" s="69"/>
      <c r="H35" s="69"/>
      <c r="I35" s="69"/>
      <c r="J35" s="69"/>
      <c r="K35" s="69"/>
    </row>
    <row r="36" spans="1:11" ht="15">
      <c r="A36" s="71"/>
      <c r="E36" s="69"/>
      <c r="F36" s="69"/>
      <c r="G36" s="69"/>
      <c r="H36" s="69"/>
      <c r="I36" s="69"/>
      <c r="J36" s="69"/>
      <c r="K36" s="69"/>
    </row>
    <row r="37" spans="1:11" ht="15">
      <c r="A37" s="73" t="s">
        <v>122</v>
      </c>
      <c r="E37" s="69"/>
      <c r="F37" s="69"/>
      <c r="G37" s="69"/>
      <c r="H37" s="69"/>
      <c r="I37" s="69"/>
      <c r="J37" s="69"/>
      <c r="K37" s="69"/>
    </row>
    <row r="38" spans="1:11" ht="15">
      <c r="A38" s="64"/>
      <c r="B38" s="76" t="s">
        <v>119</v>
      </c>
      <c r="E38" s="77">
        <f>E34/107400*100</f>
        <v>1.6145251396648044</v>
      </c>
      <c r="F38" s="70"/>
      <c r="G38" s="77">
        <f>G34/107400*100</f>
        <v>3.402234636871508</v>
      </c>
      <c r="H38" s="78"/>
      <c r="I38" s="77">
        <f>I34/107400*100</f>
        <v>4.004655493482309</v>
      </c>
      <c r="J38" s="78"/>
      <c r="K38" s="77">
        <f>K34/107400*100</f>
        <v>6.646648044692737</v>
      </c>
    </row>
    <row r="39" spans="1:11" ht="15">
      <c r="A39" s="73"/>
      <c r="B39" s="76" t="s">
        <v>120</v>
      </c>
      <c r="E39" s="79" t="s">
        <v>121</v>
      </c>
      <c r="F39" s="80"/>
      <c r="G39" s="79" t="s">
        <v>121</v>
      </c>
      <c r="H39" s="81"/>
      <c r="I39" s="79" t="s">
        <v>121</v>
      </c>
      <c r="J39" s="81"/>
      <c r="K39" s="79" t="s">
        <v>121</v>
      </c>
    </row>
    <row r="40" spans="1:11" ht="15">
      <c r="A40" s="71"/>
      <c r="E40" s="69"/>
      <c r="F40" s="69"/>
      <c r="G40" s="69"/>
      <c r="H40" s="69"/>
      <c r="I40" s="69"/>
      <c r="J40" s="69"/>
      <c r="K40" s="69"/>
    </row>
    <row r="41" spans="1:11" ht="15">
      <c r="A41" s="73" t="s">
        <v>103</v>
      </c>
      <c r="E41" s="84">
        <v>2.5</v>
      </c>
      <c r="F41" s="83"/>
      <c r="G41" s="84" t="s">
        <v>121</v>
      </c>
      <c r="H41" s="83"/>
      <c r="I41" s="84">
        <v>2.5</v>
      </c>
      <c r="J41" s="78"/>
      <c r="K41" s="84" t="s">
        <v>121</v>
      </c>
    </row>
    <row r="42" spans="1:11" ht="15">
      <c r="A42" s="64"/>
      <c r="E42" s="69"/>
      <c r="F42" s="69"/>
      <c r="G42" s="116"/>
      <c r="H42" s="69"/>
      <c r="I42" s="69"/>
      <c r="J42" s="69"/>
      <c r="K42" s="116"/>
    </row>
    <row r="43" spans="1:11" ht="15">
      <c r="A43" s="73" t="s">
        <v>124</v>
      </c>
      <c r="K43" s="66"/>
    </row>
    <row r="44" spans="1:11" ht="15">
      <c r="A44" s="73" t="s">
        <v>130</v>
      </c>
      <c r="K44" s="66"/>
    </row>
    <row r="45" ht="15">
      <c r="K45" s="66"/>
    </row>
    <row r="46" spans="1:11" ht="15">
      <c r="A46" s="71"/>
      <c r="K46" s="66"/>
    </row>
    <row r="47" ht="15">
      <c r="K47" s="66"/>
    </row>
    <row r="48" ht="15">
      <c r="K48" s="66"/>
    </row>
    <row r="49" ht="15">
      <c r="K49" s="66"/>
    </row>
    <row r="50" ht="15">
      <c r="K50" s="66"/>
    </row>
    <row r="51" ht="15">
      <c r="K51" s="66"/>
    </row>
    <row r="52" ht="15">
      <c r="K52" s="66"/>
    </row>
    <row r="53" ht="15">
      <c r="K53" s="66"/>
    </row>
    <row r="54" ht="15">
      <c r="K54" s="66"/>
    </row>
    <row r="55" ht="15">
      <c r="K55" s="66"/>
    </row>
    <row r="56" ht="15">
      <c r="K56" s="66"/>
    </row>
    <row r="57" ht="15">
      <c r="K57" s="66"/>
    </row>
    <row r="58" ht="15">
      <c r="K58" s="66"/>
    </row>
    <row r="59" ht="15">
      <c r="K59" s="66"/>
    </row>
    <row r="60" ht="15">
      <c r="K60" s="66"/>
    </row>
    <row r="61" ht="15">
      <c r="K61" s="66"/>
    </row>
    <row r="62" ht="15">
      <c r="K62" s="66"/>
    </row>
    <row r="63" ht="15">
      <c r="K63" s="66"/>
    </row>
    <row r="64" ht="15">
      <c r="K64" s="66"/>
    </row>
    <row r="65" ht="15">
      <c r="K65" s="66"/>
    </row>
    <row r="66" ht="15">
      <c r="K66" s="66"/>
    </row>
    <row r="67" ht="15">
      <c r="K67" s="66"/>
    </row>
    <row r="68" ht="15">
      <c r="K68" s="66"/>
    </row>
  </sheetData>
  <mergeCells count="2">
    <mergeCell ref="E5:G5"/>
    <mergeCell ref="I5:K5"/>
  </mergeCells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 topLeftCell="A1">
      <pane xSplit="1" ySplit="6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43" sqref="C43"/>
    </sheetView>
  </sheetViews>
  <sheetFormatPr defaultColWidth="9.140625" defaultRowHeight="12.75"/>
  <cols>
    <col min="1" max="1" width="42.140625" style="92" customWidth="1"/>
    <col min="2" max="2" width="18.7109375" style="92" customWidth="1"/>
    <col min="3" max="4" width="17.7109375" style="92" customWidth="1"/>
    <col min="5" max="5" width="1.8515625" style="92" customWidth="1"/>
    <col min="6" max="16384" width="9.140625" style="92" customWidth="1"/>
  </cols>
  <sheetData>
    <row r="1" spans="1:4" ht="15.75">
      <c r="A1" s="91" t="str">
        <f>'Income Statement'!A1</f>
        <v>Yeo Aik Resources Berhad</v>
      </c>
      <c r="D1" s="114" t="s">
        <v>157</v>
      </c>
    </row>
    <row r="2" spans="1:4" ht="18.75" customHeight="1">
      <c r="A2" s="93" t="str">
        <f>'Income Statement'!A2</f>
        <v>(Company Number : 459789-X)</v>
      </c>
      <c r="C2" s="87" t="s">
        <v>104</v>
      </c>
      <c r="D2" s="87" t="s">
        <v>104</v>
      </c>
    </row>
    <row r="3" spans="1:4" ht="18.75" customHeight="1">
      <c r="A3" s="91" t="s">
        <v>145</v>
      </c>
      <c r="C3" s="88" t="s">
        <v>99</v>
      </c>
      <c r="D3" s="88" t="s">
        <v>100</v>
      </c>
    </row>
    <row r="4" spans="1:4" ht="15.75">
      <c r="A4" s="89" t="s">
        <v>97</v>
      </c>
      <c r="C4" s="88" t="s">
        <v>91</v>
      </c>
      <c r="D4" s="88" t="s">
        <v>105</v>
      </c>
    </row>
    <row r="5" spans="3:4" ht="15.75">
      <c r="C5" s="88" t="s">
        <v>117</v>
      </c>
      <c r="D5" s="88" t="s">
        <v>118</v>
      </c>
    </row>
    <row r="6" spans="1:4" ht="15.75">
      <c r="A6" s="94"/>
      <c r="C6" s="90" t="s">
        <v>153</v>
      </c>
      <c r="D6" s="95" t="s">
        <v>132</v>
      </c>
    </row>
    <row r="7" spans="1:4" ht="15.75">
      <c r="A7" s="91"/>
      <c r="C7" s="88" t="s">
        <v>33</v>
      </c>
      <c r="D7" s="88" t="s">
        <v>33</v>
      </c>
    </row>
    <row r="8" spans="1:4" ht="15.75">
      <c r="A8" s="91" t="s">
        <v>31</v>
      </c>
      <c r="C8" s="88"/>
      <c r="D8" s="88"/>
    </row>
    <row r="9" spans="1:4" ht="15.75">
      <c r="A9" s="91" t="s">
        <v>30</v>
      </c>
      <c r="C9" s="96">
        <v>41425</v>
      </c>
      <c r="D9" s="96">
        <v>42200</v>
      </c>
    </row>
    <row r="10" spans="1:4" ht="15.75" hidden="1">
      <c r="A10" s="91" t="s">
        <v>29</v>
      </c>
      <c r="C10" s="96"/>
      <c r="D10" s="96"/>
    </row>
    <row r="11" spans="1:4" ht="15.75" hidden="1">
      <c r="A11" s="91" t="s">
        <v>22</v>
      </c>
      <c r="C11" s="96"/>
      <c r="D11" s="96"/>
    </row>
    <row r="12" spans="1:4" ht="15.75">
      <c r="A12" s="91" t="s">
        <v>144</v>
      </c>
      <c r="C12" s="96">
        <v>33</v>
      </c>
      <c r="D12" s="113">
        <v>0</v>
      </c>
    </row>
    <row r="13" spans="1:4" ht="15.75">
      <c r="A13" s="91" t="s">
        <v>133</v>
      </c>
      <c r="C13" s="96">
        <v>2456</v>
      </c>
      <c r="D13" s="113">
        <v>2456</v>
      </c>
    </row>
    <row r="14" spans="1:4" ht="15.75">
      <c r="A14" s="93"/>
      <c r="C14" s="93"/>
      <c r="D14" s="93"/>
    </row>
    <row r="15" spans="1:4" ht="15.75">
      <c r="A15" s="91" t="s">
        <v>28</v>
      </c>
      <c r="C15" s="93"/>
      <c r="D15" s="93"/>
    </row>
    <row r="16" spans="1:4" ht="15.75">
      <c r="A16" s="93" t="s">
        <v>27</v>
      </c>
      <c r="C16" s="97">
        <v>22421</v>
      </c>
      <c r="D16" s="97">
        <v>22112</v>
      </c>
    </row>
    <row r="17" spans="1:4" ht="15.75">
      <c r="A17" s="93" t="s">
        <v>26</v>
      </c>
      <c r="C17" s="98">
        <f>12343+9090</f>
        <v>21433</v>
      </c>
      <c r="D17" s="98">
        <f>12519+3111</f>
        <v>15630</v>
      </c>
    </row>
    <row r="18" spans="1:4" ht="15.75" hidden="1">
      <c r="A18" s="93" t="s">
        <v>25</v>
      </c>
      <c r="C18" s="98">
        <v>0</v>
      </c>
      <c r="D18" s="98">
        <v>0</v>
      </c>
    </row>
    <row r="19" spans="1:4" ht="15.75" hidden="1">
      <c r="A19" s="99" t="s">
        <v>24</v>
      </c>
      <c r="C19" s="98">
        <v>0</v>
      </c>
      <c r="D19" s="98">
        <v>0</v>
      </c>
    </row>
    <row r="20" spans="1:4" ht="15.75" hidden="1">
      <c r="A20" s="93" t="s">
        <v>23</v>
      </c>
      <c r="C20" s="98">
        <v>0</v>
      </c>
      <c r="D20" s="98">
        <v>0</v>
      </c>
    </row>
    <row r="21" spans="1:4" ht="15.75" hidden="1">
      <c r="A21" s="93" t="s">
        <v>22</v>
      </c>
      <c r="C21" s="98">
        <v>0</v>
      </c>
      <c r="D21" s="98">
        <v>0</v>
      </c>
    </row>
    <row r="22" spans="1:4" ht="15.75">
      <c r="A22" s="93" t="s">
        <v>21</v>
      </c>
      <c r="C22" s="100">
        <f>10942+5426</f>
        <v>16368</v>
      </c>
      <c r="D22" s="100">
        <f>12520+6077</f>
        <v>18597</v>
      </c>
    </row>
    <row r="23" spans="1:4" ht="15.75">
      <c r="A23" s="93"/>
      <c r="C23" s="96">
        <f>SUM(C16:C22)</f>
        <v>60222</v>
      </c>
      <c r="D23" s="96">
        <f>SUM(D16:D22)</f>
        <v>56339</v>
      </c>
    </row>
    <row r="24" spans="1:4" ht="15.75">
      <c r="A24" s="91" t="s">
        <v>20</v>
      </c>
      <c r="C24" s="101"/>
      <c r="D24" s="101"/>
    </row>
    <row r="25" spans="1:4" ht="15.75">
      <c r="A25" s="93" t="s">
        <v>19</v>
      </c>
      <c r="C25" s="98">
        <f>-4860-3013</f>
        <v>-7873</v>
      </c>
      <c r="D25" s="98">
        <f>-4240-2275</f>
        <v>-6515</v>
      </c>
    </row>
    <row r="26" spans="1:4" ht="15.75">
      <c r="A26" s="93" t="s">
        <v>18</v>
      </c>
      <c r="C26" s="98">
        <f>-134-607-3300-90</f>
        <v>-4131</v>
      </c>
      <c r="D26" s="98">
        <f>-142-239-1100-78</f>
        <v>-1559</v>
      </c>
    </row>
    <row r="27" spans="1:4" ht="15.75">
      <c r="A27" s="93" t="s">
        <v>1</v>
      </c>
      <c r="C27" s="98">
        <v>-3726</v>
      </c>
      <c r="D27" s="98">
        <f>-3852</f>
        <v>-3852</v>
      </c>
    </row>
    <row r="28" spans="1:4" ht="15.75" hidden="1">
      <c r="A28" s="93" t="s">
        <v>17</v>
      </c>
      <c r="C28" s="98"/>
      <c r="D28" s="98">
        <v>0</v>
      </c>
    </row>
    <row r="29" spans="1:4" ht="15.75" hidden="1">
      <c r="A29" s="93" t="s">
        <v>16</v>
      </c>
      <c r="C29" s="98"/>
      <c r="D29" s="98">
        <v>0</v>
      </c>
    </row>
    <row r="30" spans="1:4" ht="15.75" hidden="1">
      <c r="A30" s="93" t="s">
        <v>15</v>
      </c>
      <c r="C30" s="98"/>
      <c r="D30" s="98">
        <v>0</v>
      </c>
    </row>
    <row r="31" spans="1:4" ht="15.75" hidden="1">
      <c r="A31" s="93" t="s">
        <v>14</v>
      </c>
      <c r="C31" s="98">
        <v>0</v>
      </c>
      <c r="D31" s="98">
        <v>0</v>
      </c>
    </row>
    <row r="32" spans="1:4" ht="15.75">
      <c r="A32" s="93" t="s">
        <v>13</v>
      </c>
      <c r="C32" s="100">
        <v>-51</v>
      </c>
      <c r="D32" s="100">
        <f>-113</f>
        <v>-113</v>
      </c>
    </row>
    <row r="33" spans="1:4" ht="15.75">
      <c r="A33" s="93"/>
      <c r="C33" s="96">
        <f>SUM(C25:C32)</f>
        <v>-15781</v>
      </c>
      <c r="D33" s="96">
        <f>SUM(D25:D32)</f>
        <v>-12039</v>
      </c>
    </row>
    <row r="34" spans="1:4" ht="15.75">
      <c r="A34" s="93"/>
      <c r="C34" s="93"/>
      <c r="D34" s="93"/>
    </row>
    <row r="35" spans="1:4" ht="15.75">
      <c r="A35" s="91" t="s">
        <v>12</v>
      </c>
      <c r="C35" s="102">
        <f>C33+C23</f>
        <v>44441</v>
      </c>
      <c r="D35" s="102">
        <f>SUM(D23+D33)</f>
        <v>44300</v>
      </c>
    </row>
    <row r="36" spans="1:4" ht="15.75">
      <c r="A36" s="93"/>
      <c r="C36" s="93"/>
      <c r="D36" s="93"/>
    </row>
    <row r="37" spans="1:4" s="89" customFormat="1" ht="16.5" thickBot="1">
      <c r="A37" s="91" t="s">
        <v>11</v>
      </c>
      <c r="C37" s="103">
        <f>C35+C9+C12+C13</f>
        <v>88355</v>
      </c>
      <c r="D37" s="103">
        <f>D35+D9+D10+D11+D12+D13</f>
        <v>88956</v>
      </c>
    </row>
    <row r="38" spans="1:4" ht="16.5" thickTop="1">
      <c r="A38" s="91"/>
      <c r="C38" s="93"/>
      <c r="D38" s="93"/>
    </row>
    <row r="39" spans="1:4" ht="15.75">
      <c r="A39" s="91" t="s">
        <v>10</v>
      </c>
      <c r="C39" s="93"/>
      <c r="D39" s="93"/>
    </row>
    <row r="40" spans="1:4" ht="15.75">
      <c r="A40" s="91" t="s">
        <v>9</v>
      </c>
      <c r="C40" s="99"/>
      <c r="D40" s="99"/>
    </row>
    <row r="41" spans="1:4" ht="15.75">
      <c r="A41" s="93" t="s">
        <v>8</v>
      </c>
      <c r="C41" s="96">
        <v>53700</v>
      </c>
      <c r="D41" s="96">
        <v>53700</v>
      </c>
    </row>
    <row r="42" spans="1:4" ht="15.75">
      <c r="A42" s="93" t="s">
        <v>6</v>
      </c>
      <c r="C42" s="96">
        <v>6283</v>
      </c>
      <c r="D42" s="96">
        <v>6283</v>
      </c>
    </row>
    <row r="43" spans="1:4" ht="15.75">
      <c r="A43" s="93" t="s">
        <v>7</v>
      </c>
      <c r="C43" s="107">
        <v>18161</v>
      </c>
      <c r="D43" s="107">
        <f>16567</f>
        <v>16567</v>
      </c>
    </row>
    <row r="44" spans="1:4" ht="15.75">
      <c r="A44" s="93"/>
      <c r="C44" s="109"/>
      <c r="D44" s="101"/>
    </row>
    <row r="45" spans="1:4" ht="15.75">
      <c r="A45" s="91"/>
      <c r="C45" s="104">
        <f>SUM(C41:C44)</f>
        <v>78144</v>
      </c>
      <c r="D45" s="104">
        <f>SUM(D41:D44)</f>
        <v>76550</v>
      </c>
    </row>
    <row r="46" spans="1:4" ht="15.75">
      <c r="A46" s="91"/>
      <c r="C46" s="104"/>
      <c r="D46" s="104"/>
    </row>
    <row r="47" spans="1:4" ht="15.75">
      <c r="A47" s="93" t="s">
        <v>134</v>
      </c>
      <c r="C47" s="104">
        <v>3289</v>
      </c>
      <c r="D47" s="96">
        <v>3482</v>
      </c>
    </row>
    <row r="48" spans="1:4" ht="15.75">
      <c r="A48" s="91"/>
      <c r="C48" s="104"/>
      <c r="D48" s="104"/>
    </row>
    <row r="49" spans="1:4" ht="15.75">
      <c r="A49" s="91" t="s">
        <v>5</v>
      </c>
      <c r="C49" s="99"/>
      <c r="D49" s="99"/>
    </row>
    <row r="50" spans="1:4" ht="15.75">
      <c r="A50" s="93" t="s">
        <v>4</v>
      </c>
      <c r="C50" s="97">
        <v>491</v>
      </c>
      <c r="D50" s="97">
        <f>158+558</f>
        <v>716</v>
      </c>
    </row>
    <row r="51" spans="1:4" ht="15.75" hidden="1">
      <c r="A51" s="93" t="s">
        <v>3</v>
      </c>
      <c r="C51" s="98">
        <v>0</v>
      </c>
      <c r="D51" s="98">
        <v>0</v>
      </c>
    </row>
    <row r="52" spans="1:4" ht="15.75" hidden="1">
      <c r="A52" s="93" t="s">
        <v>2</v>
      </c>
      <c r="C52" s="98">
        <v>0</v>
      </c>
      <c r="D52" s="98">
        <v>0</v>
      </c>
    </row>
    <row r="53" spans="1:4" ht="15.75">
      <c r="A53" s="93" t="s">
        <v>1</v>
      </c>
      <c r="C53" s="98">
        <f>5900</f>
        <v>5900</v>
      </c>
      <c r="D53" s="98">
        <v>7699</v>
      </c>
    </row>
    <row r="54" spans="1:4" ht="15.75">
      <c r="A54" s="93" t="s">
        <v>0</v>
      </c>
      <c r="C54" s="100">
        <v>531</v>
      </c>
      <c r="D54" s="100">
        <v>509</v>
      </c>
    </row>
    <row r="55" spans="1:4" ht="15.75">
      <c r="A55" s="93"/>
      <c r="C55" s="96">
        <f>SUM(C50:C54)</f>
        <v>6922</v>
      </c>
      <c r="D55" s="96">
        <f>SUM(D50:D54)</f>
        <v>8924</v>
      </c>
    </row>
    <row r="56" spans="1:4" ht="15.75">
      <c r="A56" s="93"/>
      <c r="C56" s="93"/>
      <c r="D56" s="93"/>
    </row>
    <row r="57" spans="1:4" s="89" customFormat="1" ht="16.5" thickBot="1">
      <c r="A57" s="91"/>
      <c r="C57" s="105">
        <f>C45+C47+C55</f>
        <v>88355</v>
      </c>
      <c r="D57" s="105">
        <f>D45+D47+D55</f>
        <v>88956</v>
      </c>
    </row>
    <row r="58" spans="1:4" ht="16.5" thickTop="1">
      <c r="A58" s="93"/>
      <c r="C58" s="93"/>
      <c r="D58" s="93"/>
    </row>
    <row r="59" spans="1:4" s="89" customFormat="1" ht="15.75">
      <c r="A59" s="89" t="s">
        <v>34</v>
      </c>
      <c r="C59" s="108">
        <f>(C45-C12-C13+C47)/C41/2</f>
        <v>0.7350465549348231</v>
      </c>
      <c r="D59" s="108">
        <f>(D45-D12-D13+D47)/D41/2</f>
        <v>0.7223091247672253</v>
      </c>
    </row>
    <row r="61" spans="1:4" ht="15.75">
      <c r="A61" s="28" t="s">
        <v>123</v>
      </c>
      <c r="B61" s="85"/>
      <c r="C61" s="30"/>
      <c r="D61" s="30"/>
    </row>
    <row r="62" spans="1:4" ht="15.75">
      <c r="A62" s="28" t="s">
        <v>137</v>
      </c>
      <c r="B62" s="85"/>
      <c r="C62" s="30"/>
      <c r="D62" s="30"/>
    </row>
  </sheetData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F1" sqref="F1"/>
    </sheetView>
  </sheetViews>
  <sheetFormatPr defaultColWidth="8.28125" defaultRowHeight="12.75"/>
  <cols>
    <col min="1" max="1" width="38.28125" style="4" customWidth="1"/>
    <col min="2" max="2" width="13.140625" style="4" customWidth="1"/>
    <col min="3" max="3" width="13.57421875" style="4" customWidth="1"/>
    <col min="4" max="4" width="13.7109375" style="4" hidden="1" customWidth="1"/>
    <col min="5" max="5" width="13.00390625" style="4" customWidth="1"/>
    <col min="6" max="6" width="13.28125" style="4" customWidth="1"/>
    <col min="7" max="7" width="2.421875" style="4" customWidth="1"/>
    <col min="8" max="8" width="7.7109375" style="4" customWidth="1"/>
    <col min="9" max="9" width="5.421875" style="4" customWidth="1"/>
    <col min="10" max="16384" width="8.28125" style="4" customWidth="1"/>
  </cols>
  <sheetData>
    <row r="1" spans="1:6" s="2" customFormat="1" ht="15" customHeight="1">
      <c r="A1" s="1" t="str">
        <f>'Balance Sheet'!A1</f>
        <v>Yeo Aik Resources Berhad</v>
      </c>
      <c r="F1" s="114" t="s">
        <v>158</v>
      </c>
    </row>
    <row r="2" s="2" customFormat="1" ht="15" customHeight="1">
      <c r="A2" s="2" t="str">
        <f>'Balance Sheet'!A2</f>
        <v>(Company Number : 459789-X)</v>
      </c>
    </row>
    <row r="3" s="2" customFormat="1" ht="15" customHeight="1">
      <c r="A3" s="1" t="s">
        <v>148</v>
      </c>
    </row>
    <row r="4" spans="1:6" ht="15" customHeight="1">
      <c r="A4" s="1" t="s">
        <v>149</v>
      </c>
      <c r="B4" s="3"/>
      <c r="C4" s="3"/>
      <c r="D4" s="3"/>
      <c r="E4" s="3"/>
      <c r="F4" s="3"/>
    </row>
    <row r="5" spans="1:5" ht="15" customHeight="1">
      <c r="A5" s="61" t="s">
        <v>97</v>
      </c>
      <c r="B5" s="5" t="s">
        <v>35</v>
      </c>
      <c r="C5" s="5" t="s">
        <v>35</v>
      </c>
      <c r="D5" s="5" t="s">
        <v>36</v>
      </c>
      <c r="E5" s="6" t="s">
        <v>37</v>
      </c>
    </row>
    <row r="6" spans="1:6" ht="15" customHeight="1">
      <c r="A6" s="7"/>
      <c r="B6" s="8" t="s">
        <v>38</v>
      </c>
      <c r="C6" s="8" t="s">
        <v>39</v>
      </c>
      <c r="D6" s="8" t="s">
        <v>40</v>
      </c>
      <c r="E6" s="8" t="s">
        <v>41</v>
      </c>
      <c r="F6" s="8" t="s">
        <v>42</v>
      </c>
    </row>
    <row r="7" spans="1:6" ht="15" customHeight="1">
      <c r="A7" s="7" t="s">
        <v>150</v>
      </c>
      <c r="B7" s="10" t="s">
        <v>33</v>
      </c>
      <c r="C7" s="10" t="s">
        <v>33</v>
      </c>
      <c r="D7" s="10" t="s">
        <v>33</v>
      </c>
      <c r="E7" s="10" t="s">
        <v>33</v>
      </c>
      <c r="F7" s="10" t="s">
        <v>33</v>
      </c>
    </row>
    <row r="8" spans="1:8" ht="15" customHeight="1">
      <c r="A8" s="110"/>
      <c r="B8" s="5"/>
      <c r="C8" s="11"/>
      <c r="D8" s="11"/>
      <c r="H8" s="12"/>
    </row>
    <row r="9" spans="1:6" ht="15" customHeight="1">
      <c r="A9" s="110" t="s">
        <v>131</v>
      </c>
      <c r="B9" s="4">
        <v>53700</v>
      </c>
      <c r="C9" s="4">
        <v>6283</v>
      </c>
      <c r="E9" s="4">
        <f>16567+2545</f>
        <v>19112</v>
      </c>
      <c r="F9" s="4">
        <f>SUM(B9:E9)</f>
        <v>79095</v>
      </c>
    </row>
    <row r="10" spans="1:6" ht="15" customHeight="1">
      <c r="A10" s="110" t="s">
        <v>151</v>
      </c>
      <c r="B10" s="58"/>
      <c r="C10" s="58"/>
      <c r="D10" s="58"/>
      <c r="E10" s="58">
        <f>-107400*2.5%</f>
        <v>-2685</v>
      </c>
      <c r="F10" s="4">
        <f>SUM(B10:E10)</f>
        <v>-2685</v>
      </c>
    </row>
    <row r="11" spans="1:8" ht="15" customHeight="1">
      <c r="A11" s="4" t="s">
        <v>152</v>
      </c>
      <c r="B11" s="58"/>
      <c r="C11" s="58"/>
      <c r="D11" s="58"/>
      <c r="E11" s="58">
        <f>1679+55</f>
        <v>1734</v>
      </c>
      <c r="F11" s="58">
        <f>SUM(B11:E11)</f>
        <v>1734</v>
      </c>
      <c r="G11" s="16"/>
      <c r="H11" s="17"/>
    </row>
    <row r="12" spans="1:10" ht="15" customHeight="1">
      <c r="A12" s="13"/>
      <c r="B12" s="59"/>
      <c r="C12" s="59"/>
      <c r="D12" s="59"/>
      <c r="E12" s="59"/>
      <c r="F12" s="59"/>
      <c r="H12" s="19"/>
      <c r="I12" s="19"/>
      <c r="J12" s="20"/>
    </row>
    <row r="13" spans="1:10" ht="15" customHeight="1" thickBot="1">
      <c r="A13" s="13"/>
      <c r="B13" s="60">
        <f>SUM(B9:B12)</f>
        <v>53700</v>
      </c>
      <c r="C13" s="60">
        <f>SUM(C9:C12)</f>
        <v>6283</v>
      </c>
      <c r="D13" s="60">
        <f>SUM(D9:D12)</f>
        <v>0</v>
      </c>
      <c r="E13" s="60">
        <f>SUM(E9:E12)</f>
        <v>18161</v>
      </c>
      <c r="F13" s="60">
        <f>SUM(F9:F11)</f>
        <v>78144</v>
      </c>
      <c r="H13" s="17"/>
      <c r="I13" s="19"/>
      <c r="J13" s="20"/>
    </row>
    <row r="14" spans="1:10" ht="15" customHeight="1" thickTop="1">
      <c r="A14" s="13"/>
      <c r="B14" s="13"/>
      <c r="C14" s="13"/>
      <c r="D14" s="13"/>
      <c r="E14" s="13"/>
      <c r="F14" s="13"/>
      <c r="H14" s="19"/>
      <c r="I14" s="19"/>
      <c r="J14" s="20"/>
    </row>
    <row r="15" ht="15" customHeight="1">
      <c r="A15" s="73" t="s">
        <v>127</v>
      </c>
    </row>
    <row r="16" ht="15" customHeight="1" hidden="1">
      <c r="A16" s="73" t="s">
        <v>128</v>
      </c>
    </row>
    <row r="17" spans="1:8" ht="15" customHeight="1" hidden="1">
      <c r="A17" s="9" t="s">
        <v>47</v>
      </c>
      <c r="B17" s="5"/>
      <c r="C17" s="11"/>
      <c r="D17" s="11"/>
      <c r="H17" s="23"/>
    </row>
    <row r="18" spans="7:12" ht="15" customHeight="1" hidden="1">
      <c r="G18" s="18"/>
      <c r="H18" s="20"/>
      <c r="I18" s="19"/>
      <c r="J18" s="13"/>
      <c r="K18" s="13"/>
      <c r="L18" s="13"/>
    </row>
    <row r="19" spans="1:12" ht="15" customHeight="1" hidden="1">
      <c r="A19" s="4" t="s">
        <v>48</v>
      </c>
      <c r="B19" s="4">
        <v>538366</v>
      </c>
      <c r="C19" s="4">
        <v>269150</v>
      </c>
      <c r="D19" s="4">
        <v>5956</v>
      </c>
      <c r="E19" s="4">
        <f>291876</f>
        <v>291876</v>
      </c>
      <c r="J19" s="17"/>
      <c r="K19" s="13"/>
      <c r="L19" s="13"/>
    </row>
    <row r="20" spans="1:12" ht="15" customHeight="1" hidden="1">
      <c r="A20" s="4" t="s">
        <v>43</v>
      </c>
      <c r="I20" s="2"/>
      <c r="J20" s="13"/>
      <c r="K20" s="13"/>
      <c r="L20" s="13"/>
    </row>
    <row r="21" spans="9:12" ht="15" customHeight="1" hidden="1">
      <c r="I21" s="2"/>
      <c r="J21" s="13"/>
      <c r="K21" s="13"/>
      <c r="L21" s="13"/>
    </row>
    <row r="22" spans="1:5" ht="15" customHeight="1" hidden="1">
      <c r="A22" s="4" t="s">
        <v>44</v>
      </c>
      <c r="B22" s="14">
        <v>0</v>
      </c>
      <c r="C22" s="14">
        <v>0</v>
      </c>
      <c r="D22" s="15">
        <v>39</v>
      </c>
      <c r="E22" s="14">
        <v>0</v>
      </c>
    </row>
    <row r="23" spans="9:12" ht="15" customHeight="1" hidden="1">
      <c r="I23" s="2"/>
      <c r="J23" s="13"/>
      <c r="K23" s="13"/>
      <c r="L23" s="13"/>
    </row>
    <row r="24" spans="1:10" ht="15" customHeight="1" hidden="1">
      <c r="A24" s="4" t="s">
        <v>49</v>
      </c>
      <c r="B24" s="14">
        <v>0</v>
      </c>
      <c r="C24" s="14">
        <v>0</v>
      </c>
      <c r="D24" s="14">
        <v>0</v>
      </c>
      <c r="E24" s="4">
        <v>18835</v>
      </c>
      <c r="G24" s="16"/>
      <c r="H24" s="17"/>
      <c r="I24" s="2"/>
      <c r="J24" s="18"/>
    </row>
    <row r="25" spans="1:10" ht="15" customHeight="1" hidden="1">
      <c r="A25" s="4" t="s">
        <v>50</v>
      </c>
      <c r="H25" s="19"/>
      <c r="I25" s="2"/>
      <c r="J25" s="18"/>
    </row>
    <row r="26" spans="2:10" ht="15" customHeight="1" hidden="1">
      <c r="B26" s="24"/>
      <c r="C26" s="24"/>
      <c r="D26" s="24"/>
      <c r="E26" s="24"/>
      <c r="F26" s="24"/>
      <c r="H26" s="19"/>
      <c r="I26" s="2"/>
      <c r="J26" s="18"/>
    </row>
    <row r="27" spans="1:10" ht="15" customHeight="1" hidden="1">
      <c r="A27" s="13" t="s">
        <v>51</v>
      </c>
      <c r="B27" s="21">
        <f>SUM(B19:B26)</f>
        <v>538366</v>
      </c>
      <c r="C27" s="21">
        <f>SUM(C19:C26)</f>
        <v>269150</v>
      </c>
      <c r="D27" s="21">
        <f>SUM(D19:D26)</f>
        <v>5995</v>
      </c>
      <c r="E27" s="21">
        <f>SUM(E19:E26)</f>
        <v>310711</v>
      </c>
      <c r="F27" s="21"/>
      <c r="H27" s="17"/>
      <c r="I27" s="19"/>
      <c r="J27" s="20"/>
    </row>
    <row r="28" spans="8:11" s="13" customFormat="1" ht="15" customHeight="1" hidden="1">
      <c r="H28" s="19"/>
      <c r="I28" s="19"/>
      <c r="J28" s="20"/>
      <c r="K28" s="4"/>
    </row>
    <row r="29" spans="1:11" s="13" customFormat="1" ht="15" customHeight="1" hidden="1">
      <c r="A29" s="13" t="s">
        <v>45</v>
      </c>
      <c r="B29" s="4"/>
      <c r="C29" s="4"/>
      <c r="D29" s="4"/>
      <c r="E29" s="4"/>
      <c r="F29" s="4"/>
      <c r="G29" s="16"/>
      <c r="H29" s="4"/>
      <c r="I29" s="4"/>
      <c r="J29" s="18"/>
      <c r="K29" s="17"/>
    </row>
    <row r="30" spans="1:11" s="13" customFormat="1" ht="15" customHeight="1" hidden="1">
      <c r="A30" s="13" t="s">
        <v>52</v>
      </c>
      <c r="B30" s="14">
        <v>0</v>
      </c>
      <c r="C30" s="14">
        <v>0</v>
      </c>
      <c r="D30" s="14">
        <v>0</v>
      </c>
      <c r="E30" s="4">
        <v>-18359</v>
      </c>
      <c r="F30" s="4"/>
      <c r="G30" s="16"/>
      <c r="H30" s="4"/>
      <c r="I30" s="4"/>
      <c r="J30" s="18"/>
      <c r="K30" s="17"/>
    </row>
    <row r="31" spans="1:10" ht="15" customHeight="1" hidden="1">
      <c r="A31" s="13" t="s">
        <v>53</v>
      </c>
      <c r="B31" s="14">
        <v>0</v>
      </c>
      <c r="C31" s="14">
        <v>0</v>
      </c>
      <c r="D31" s="14">
        <v>0</v>
      </c>
      <c r="E31" s="4">
        <v>-9332</v>
      </c>
      <c r="H31" s="19"/>
      <c r="I31" s="19"/>
      <c r="J31" s="18"/>
    </row>
    <row r="32" spans="1:10" ht="15" customHeight="1" hidden="1">
      <c r="A32" s="13"/>
      <c r="H32" s="19"/>
      <c r="I32" s="19"/>
      <c r="J32" s="18"/>
    </row>
    <row r="33" spans="1:10" ht="15" customHeight="1" hidden="1">
      <c r="A33" s="4" t="s">
        <v>46</v>
      </c>
      <c r="B33" s="14">
        <f>B35-B27-B30-B31</f>
        <v>0</v>
      </c>
      <c r="C33" s="14">
        <f>C35-C27-C30-C31</f>
        <v>0</v>
      </c>
      <c r="D33" s="15">
        <f>D35-D27-D30-D31</f>
        <v>4369</v>
      </c>
      <c r="E33" s="15">
        <f>E35-E27-E30-E31</f>
        <v>-9433</v>
      </c>
      <c r="F33" s="15"/>
      <c r="J33" s="5"/>
    </row>
    <row r="34" ht="15" customHeight="1" hidden="1"/>
    <row r="35" spans="1:6" ht="15" customHeight="1" hidden="1" thickBot="1">
      <c r="A35" s="4" t="s">
        <v>54</v>
      </c>
      <c r="B35" s="22">
        <v>538366</v>
      </c>
      <c r="C35" s="22">
        <v>269150</v>
      </c>
      <c r="D35" s="22">
        <v>10364</v>
      </c>
      <c r="E35" s="22">
        <v>273587</v>
      </c>
      <c r="F35" s="22"/>
    </row>
    <row r="36" ht="15" customHeight="1" hidden="1" thickTop="1"/>
    <row r="37" ht="15" customHeight="1" hidden="1"/>
    <row r="38" spans="1:2" ht="15" customHeight="1" hidden="1">
      <c r="A38" s="2" t="s">
        <v>55</v>
      </c>
      <c r="B38" s="2"/>
    </row>
    <row r="39" spans="1:2" ht="15" customHeight="1" hidden="1">
      <c r="A39" s="2" t="s">
        <v>56</v>
      </c>
      <c r="B39" s="2"/>
    </row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>
      <c r="A54" s="73" t="s">
        <v>129</v>
      </c>
    </row>
  </sheetData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C1">
      <selection activeCell="F29" sqref="F29"/>
    </sheetView>
  </sheetViews>
  <sheetFormatPr defaultColWidth="9.140625" defaultRowHeight="13.5" customHeight="1"/>
  <cols>
    <col min="1" max="1" width="2.28125" style="30" customWidth="1"/>
    <col min="2" max="3" width="8.8515625" style="30" customWidth="1"/>
    <col min="4" max="4" width="52.57421875" style="30" customWidth="1"/>
    <col min="5" max="5" width="2.7109375" style="39" customWidth="1"/>
    <col min="6" max="7" width="18.7109375" style="38" customWidth="1"/>
    <col min="8" max="8" width="14.00390625" style="38" hidden="1" customWidth="1"/>
    <col min="9" max="9" width="2.00390625" style="30" customWidth="1"/>
    <col min="10" max="16384" width="8.8515625" style="30" customWidth="1"/>
  </cols>
  <sheetData>
    <row r="1" spans="1:8" s="26" customFormat="1" ht="18.75" customHeight="1">
      <c r="A1" s="25" t="str">
        <f>Equity!A1</f>
        <v>Yeo Aik Resources Berhad</v>
      </c>
      <c r="F1" s="27"/>
      <c r="G1" s="114" t="s">
        <v>159</v>
      </c>
      <c r="H1" s="27"/>
    </row>
    <row r="2" spans="1:8" s="26" customFormat="1" ht="18.75" customHeight="1">
      <c r="A2" s="50" t="str">
        <f>Equity!A2</f>
        <v>(Company Number : 459789-X)</v>
      </c>
      <c r="F2" s="27"/>
      <c r="G2" s="27"/>
      <c r="H2" s="27"/>
    </row>
    <row r="3" spans="1:8" s="26" customFormat="1" ht="13.5" customHeight="1">
      <c r="A3" s="28" t="s">
        <v>57</v>
      </c>
      <c r="F3" s="87"/>
      <c r="G3" s="87"/>
      <c r="H3" s="27"/>
    </row>
    <row r="4" spans="1:8" s="26" customFormat="1" ht="13.5" customHeight="1">
      <c r="A4" s="28" t="str">
        <f>Equity!A4</f>
        <v>As At Current Quarter Ended 31 January 2004</v>
      </c>
      <c r="F4" s="88" t="s">
        <v>138</v>
      </c>
      <c r="G4" s="88" t="s">
        <v>138</v>
      </c>
      <c r="H4" s="27"/>
    </row>
    <row r="5" spans="1:8" ht="13.5" customHeight="1">
      <c r="A5" s="89" t="s">
        <v>97</v>
      </c>
      <c r="B5" s="29"/>
      <c r="C5" s="29"/>
      <c r="D5" s="29"/>
      <c r="E5" s="29"/>
      <c r="F5" s="88" t="s">
        <v>91</v>
      </c>
      <c r="G5" s="88" t="s">
        <v>91</v>
      </c>
      <c r="H5" s="31" t="s">
        <v>58</v>
      </c>
    </row>
    <row r="6" spans="2:8" ht="13.5" customHeight="1">
      <c r="B6" s="29"/>
      <c r="C6" s="29"/>
      <c r="D6" s="29"/>
      <c r="E6" s="29"/>
      <c r="F6" s="88" t="s">
        <v>117</v>
      </c>
      <c r="G6" s="88" t="s">
        <v>117</v>
      </c>
      <c r="H6" s="32" t="str">
        <f>G6</f>
        <v>ENDED</v>
      </c>
    </row>
    <row r="7" spans="2:8" ht="13.5" customHeight="1">
      <c r="B7" s="29"/>
      <c r="C7" s="29"/>
      <c r="D7" s="29"/>
      <c r="E7" s="29"/>
      <c r="F7" s="90" t="s">
        <v>153</v>
      </c>
      <c r="G7" s="90" t="s">
        <v>154</v>
      </c>
      <c r="H7" s="32" t="s">
        <v>59</v>
      </c>
    </row>
    <row r="8" spans="1:8" ht="13.5" customHeight="1">
      <c r="A8" s="33"/>
      <c r="B8" s="29"/>
      <c r="C8" s="29"/>
      <c r="D8" s="29"/>
      <c r="E8" s="29"/>
      <c r="F8" s="86" t="s">
        <v>33</v>
      </c>
      <c r="G8" s="86" t="s">
        <v>33</v>
      </c>
      <c r="H8" s="34" t="s">
        <v>33</v>
      </c>
    </row>
    <row r="9" spans="1:5" ht="13.5" customHeight="1">
      <c r="A9" s="35"/>
      <c r="B9" s="36"/>
      <c r="C9" s="36"/>
      <c r="D9" s="36"/>
      <c r="E9" s="37"/>
    </row>
    <row r="10" spans="1:8" ht="13.5" customHeight="1">
      <c r="A10" s="26" t="s">
        <v>60</v>
      </c>
      <c r="B10" s="26"/>
      <c r="F10" s="38">
        <v>2502</v>
      </c>
      <c r="G10" s="38">
        <v>4522</v>
      </c>
      <c r="H10" s="38">
        <v>-5355</v>
      </c>
    </row>
    <row r="11" spans="1:2" ht="13.5" customHeight="1">
      <c r="A11" s="26"/>
      <c r="B11" s="26"/>
    </row>
    <row r="12" spans="1:2" ht="13.5" customHeight="1">
      <c r="A12" s="26" t="s">
        <v>61</v>
      </c>
      <c r="B12" s="26"/>
    </row>
    <row r="13" spans="2:8" ht="13.5" customHeight="1">
      <c r="B13" s="30" t="s">
        <v>82</v>
      </c>
      <c r="F13" s="38">
        <v>1295</v>
      </c>
      <c r="G13" s="38">
        <v>1309</v>
      </c>
      <c r="H13" s="38">
        <v>20552</v>
      </c>
    </row>
    <row r="14" ht="13.5" customHeight="1" hidden="1">
      <c r="C14" s="111" t="s">
        <v>135</v>
      </c>
    </row>
    <row r="15" spans="2:8" ht="13.5" customHeight="1">
      <c r="B15" s="30" t="s">
        <v>62</v>
      </c>
      <c r="H15" s="38">
        <v>-13098</v>
      </c>
    </row>
    <row r="16" spans="2:8" ht="13.5" customHeight="1" hidden="1">
      <c r="B16" s="30" t="s">
        <v>79</v>
      </c>
      <c r="F16" s="44">
        <f>824-824</f>
        <v>0</v>
      </c>
      <c r="G16" s="44">
        <f>824-824</f>
        <v>0</v>
      </c>
      <c r="H16" s="40">
        <v>0</v>
      </c>
    </row>
    <row r="17" spans="2:8" ht="13.5" customHeight="1">
      <c r="B17" s="30" t="s">
        <v>83</v>
      </c>
      <c r="F17" s="44">
        <v>71</v>
      </c>
      <c r="G17" s="44">
        <v>28</v>
      </c>
      <c r="H17" s="40"/>
    </row>
    <row r="18" spans="2:8" ht="13.5" customHeight="1">
      <c r="B18" s="30" t="s">
        <v>78</v>
      </c>
      <c r="F18" s="44">
        <v>-142</v>
      </c>
      <c r="G18" s="44">
        <v>-126</v>
      </c>
      <c r="H18" s="40">
        <v>0</v>
      </c>
    </row>
    <row r="19" spans="2:8" ht="13.5" customHeight="1">
      <c r="B19" s="30" t="s">
        <v>139</v>
      </c>
      <c r="F19" s="41">
        <f>-97</f>
        <v>-97</v>
      </c>
      <c r="G19" s="41">
        <v>-97</v>
      </c>
      <c r="H19" s="42">
        <v>0</v>
      </c>
    </row>
    <row r="20" spans="1:8" ht="13.5" customHeight="1">
      <c r="A20" s="26" t="s">
        <v>85</v>
      </c>
      <c r="F20" s="38">
        <f>SUM(F10:F19)</f>
        <v>3629</v>
      </c>
      <c r="G20" s="38">
        <f>SUM(G10:G19)</f>
        <v>5636</v>
      </c>
      <c r="H20" s="38">
        <f>SUM(H10:H19)</f>
        <v>2099</v>
      </c>
    </row>
    <row r="21" ht="13.5" customHeight="1">
      <c r="A21" s="26"/>
    </row>
    <row r="22" ht="13.5" customHeight="1">
      <c r="A22" s="30" t="s">
        <v>63</v>
      </c>
    </row>
    <row r="23" spans="2:8" ht="13.5" customHeight="1">
      <c r="B23" s="30" t="s">
        <v>64</v>
      </c>
      <c r="F23" s="38">
        <v>-3507</v>
      </c>
      <c r="G23" s="38">
        <v>665</v>
      </c>
      <c r="H23" s="38">
        <v>101228</v>
      </c>
    </row>
    <row r="24" spans="2:8" ht="13.5" customHeight="1">
      <c r="B24" s="30" t="s">
        <v>65</v>
      </c>
      <c r="F24" s="38">
        <f>-445</f>
        <v>-445</v>
      </c>
      <c r="G24" s="38">
        <v>456</v>
      </c>
      <c r="H24" s="38">
        <v>-62918</v>
      </c>
    </row>
    <row r="25" spans="2:8" ht="13.5" customHeight="1">
      <c r="B25" s="30" t="s">
        <v>66</v>
      </c>
      <c r="F25" s="38">
        <v>-2685</v>
      </c>
      <c r="G25" s="38">
        <v>0</v>
      </c>
      <c r="H25" s="38">
        <f>-18835</f>
        <v>-18835</v>
      </c>
    </row>
    <row r="26" spans="2:8" ht="13.5" customHeight="1">
      <c r="B26" s="30" t="s">
        <v>67</v>
      </c>
      <c r="F26" s="41">
        <v>-919</v>
      </c>
      <c r="G26" s="41">
        <v>-791</v>
      </c>
      <c r="H26" s="41">
        <v>-1163</v>
      </c>
    </row>
    <row r="27" spans="1:8" ht="13.5" customHeight="1">
      <c r="A27" s="26" t="s">
        <v>140</v>
      </c>
      <c r="F27" s="43">
        <f>SUM(F20:F26)</f>
        <v>-3927</v>
      </c>
      <c r="G27" s="43">
        <f>SUM(G20:G26)</f>
        <v>5966</v>
      </c>
      <c r="H27" s="43">
        <f>SUM(H20:H26)</f>
        <v>20411</v>
      </c>
    </row>
    <row r="29" ht="13.5" customHeight="1">
      <c r="A29" s="30" t="s">
        <v>68</v>
      </c>
    </row>
    <row r="30" spans="2:8" ht="13.5" customHeight="1">
      <c r="B30" s="30" t="s">
        <v>86</v>
      </c>
      <c r="F30" s="44">
        <f>0</f>
        <v>0</v>
      </c>
      <c r="G30" s="44">
        <v>-5112</v>
      </c>
      <c r="H30" s="38">
        <f>-25506-32936</f>
        <v>-58442</v>
      </c>
    </row>
    <row r="31" spans="2:8" ht="13.5" customHeight="1">
      <c r="B31" s="30" t="s">
        <v>69</v>
      </c>
      <c r="F31" s="44">
        <v>-1847</v>
      </c>
      <c r="G31" s="44">
        <v>-1163</v>
      </c>
      <c r="H31" s="38">
        <v>-8338</v>
      </c>
    </row>
    <row r="32" spans="2:7" ht="13.5" customHeight="1">
      <c r="B32" s="30" t="s">
        <v>136</v>
      </c>
      <c r="F32" s="44">
        <v>157</v>
      </c>
      <c r="G32" s="44">
        <v>466</v>
      </c>
    </row>
    <row r="33" spans="2:7" ht="13.5" customHeight="1">
      <c r="B33" s="30" t="s">
        <v>144</v>
      </c>
      <c r="F33" s="44">
        <v>-33</v>
      </c>
      <c r="G33" s="44">
        <v>0</v>
      </c>
    </row>
    <row r="34" spans="2:8" ht="13.5" customHeight="1">
      <c r="B34" s="30" t="s">
        <v>78</v>
      </c>
      <c r="F34" s="38">
        <f>-F18</f>
        <v>142</v>
      </c>
      <c r="G34" s="38">
        <f>-G18</f>
        <v>126</v>
      </c>
      <c r="H34" s="38">
        <v>-18073</v>
      </c>
    </row>
    <row r="35" spans="1:8" ht="13.5" customHeight="1">
      <c r="A35" s="26" t="s">
        <v>87</v>
      </c>
      <c r="F35" s="43">
        <f>SUM(F30:F34)</f>
        <v>-1581</v>
      </c>
      <c r="G35" s="43">
        <f>SUM(G30:G34)</f>
        <v>-5683</v>
      </c>
      <c r="H35" s="43">
        <f>SUM(H30:H34)</f>
        <v>-84853</v>
      </c>
    </row>
    <row r="37" spans="1:6" ht="13.5" customHeight="1">
      <c r="A37" s="30" t="s">
        <v>70</v>
      </c>
      <c r="F37" s="40"/>
    </row>
    <row r="38" spans="2:7" ht="13.5" customHeight="1" hidden="1">
      <c r="B38" s="30" t="s">
        <v>80</v>
      </c>
      <c r="F38" s="40">
        <v>0</v>
      </c>
      <c r="G38" s="44">
        <v>0</v>
      </c>
    </row>
    <row r="39" spans="2:7" ht="13.5" customHeight="1" hidden="1">
      <c r="B39" s="30" t="s">
        <v>81</v>
      </c>
      <c r="F39" s="40">
        <v>0</v>
      </c>
      <c r="G39" s="44">
        <v>0</v>
      </c>
    </row>
    <row r="40" spans="2:7" ht="13.5" customHeight="1">
      <c r="B40" s="30" t="s">
        <v>84</v>
      </c>
      <c r="F40" s="38">
        <f>-F17</f>
        <v>-71</v>
      </c>
      <c r="G40" s="38">
        <f>-G17</f>
        <v>-28</v>
      </c>
    </row>
    <row r="41" spans="2:8" s="26" customFormat="1" ht="13.5" customHeight="1">
      <c r="B41" s="26" t="s">
        <v>88</v>
      </c>
      <c r="E41" s="45"/>
      <c r="F41" s="46">
        <f>-1491+892</f>
        <v>-599</v>
      </c>
      <c r="G41" s="46">
        <f>-10527+5112</f>
        <v>-5415</v>
      </c>
      <c r="H41" s="46">
        <v>-31788</v>
      </c>
    </row>
    <row r="42" spans="1:8" s="26" customFormat="1" ht="13.5" customHeight="1">
      <c r="A42" s="26" t="s">
        <v>126</v>
      </c>
      <c r="E42" s="45"/>
      <c r="F42" s="106">
        <f>SUM(F38:F41)</f>
        <v>-670</v>
      </c>
      <c r="G42" s="106">
        <f>SUM(G38:G41)</f>
        <v>-5443</v>
      </c>
      <c r="H42" s="47"/>
    </row>
    <row r="43" spans="5:8" s="26" customFormat="1" ht="13.5" customHeight="1">
      <c r="E43" s="45"/>
      <c r="F43" s="47"/>
      <c r="G43" s="47"/>
      <c r="H43" s="47"/>
    </row>
    <row r="44" spans="1:8" s="26" customFormat="1" ht="13.5" customHeight="1">
      <c r="A44" s="26" t="s">
        <v>71</v>
      </c>
      <c r="E44" s="45" t="s">
        <v>72</v>
      </c>
      <c r="F44" s="47">
        <f>F27+F35+F42</f>
        <v>-6178</v>
      </c>
      <c r="G44" s="47">
        <f>G27+G35+G42</f>
        <v>-5160</v>
      </c>
      <c r="H44" s="47">
        <f>H27+H35+H41</f>
        <v>-96230</v>
      </c>
    </row>
    <row r="45" spans="5:8" s="26" customFormat="1" ht="13.5" customHeight="1">
      <c r="E45" s="45"/>
      <c r="F45" s="48"/>
      <c r="G45" s="48"/>
      <c r="H45" s="48"/>
    </row>
    <row r="46" spans="1:8" s="26" customFormat="1" ht="13.5" customHeight="1">
      <c r="A46" s="26" t="s">
        <v>73</v>
      </c>
      <c r="E46" s="45"/>
      <c r="F46" s="48">
        <f>21939-2750</f>
        <v>19189</v>
      </c>
      <c r="G46" s="48">
        <v>16933</v>
      </c>
      <c r="H46" s="48">
        <f>475142-6901</f>
        <v>468241</v>
      </c>
    </row>
    <row r="47" spans="6:8" s="26" customFormat="1" ht="13.5" customHeight="1">
      <c r="F47" s="27"/>
      <c r="G47" s="27"/>
      <c r="H47" s="27"/>
    </row>
    <row r="48" spans="1:8" s="26" customFormat="1" ht="19.5" customHeight="1" thickBot="1">
      <c r="A48" s="26" t="s">
        <v>74</v>
      </c>
      <c r="E48" s="45"/>
      <c r="F48" s="49">
        <f>SUM(F44:F47)</f>
        <v>13011</v>
      </c>
      <c r="G48" s="49">
        <f>SUM(G44:G47)</f>
        <v>11773</v>
      </c>
      <c r="H48" s="49">
        <f>SUM(H44:H47)</f>
        <v>372011</v>
      </c>
    </row>
    <row r="49" ht="17.25" customHeight="1" thickTop="1">
      <c r="J49" s="38"/>
    </row>
    <row r="50" spans="1:8" ht="13.5" customHeight="1">
      <c r="A50" s="26" t="s">
        <v>75</v>
      </c>
      <c r="H50" s="30"/>
    </row>
    <row r="51" spans="2:8" ht="13.5" customHeight="1">
      <c r="B51" s="50" t="s">
        <v>76</v>
      </c>
      <c r="D51" s="50"/>
      <c r="E51" s="30"/>
      <c r="F51" s="51">
        <f>16368-2750</f>
        <v>13618</v>
      </c>
      <c r="G51" s="51">
        <f>6661+5112</f>
        <v>11773</v>
      </c>
      <c r="H51" s="51">
        <v>385258</v>
      </c>
    </row>
    <row r="52" spans="2:8" ht="13.5" customHeight="1" hidden="1">
      <c r="B52" s="30" t="s">
        <v>89</v>
      </c>
      <c r="C52" s="50"/>
      <c r="E52" s="30"/>
      <c r="F52" s="115"/>
      <c r="G52" s="112">
        <f>3045-3045</f>
        <v>0</v>
      </c>
      <c r="H52" s="52">
        <v>-13247</v>
      </c>
    </row>
    <row r="53" spans="2:8" ht="18.75" customHeight="1" hidden="1" thickBot="1">
      <c r="B53" s="50"/>
      <c r="C53" s="50"/>
      <c r="E53" s="30"/>
      <c r="F53" s="52">
        <f>SUM(F51:F52)</f>
        <v>13618</v>
      </c>
      <c r="G53" s="52">
        <f>SUM(G51:G52)</f>
        <v>11773</v>
      </c>
      <c r="H53" s="53">
        <f>SUM(H51:H52)</f>
        <v>372011</v>
      </c>
    </row>
    <row r="54" spans="2:8" ht="18.75" customHeight="1">
      <c r="B54" s="50" t="s">
        <v>77</v>
      </c>
      <c r="C54" s="50"/>
      <c r="E54" s="30"/>
      <c r="F54" s="52">
        <v>-607</v>
      </c>
      <c r="G54" s="51">
        <v>0</v>
      </c>
      <c r="H54" s="52"/>
    </row>
    <row r="55" spans="2:8" ht="18" customHeight="1" thickBot="1">
      <c r="B55" s="50" t="s">
        <v>90</v>
      </c>
      <c r="C55" s="50"/>
      <c r="E55" s="30"/>
      <c r="F55" s="53">
        <f>SUM(F53:F54)</f>
        <v>13011</v>
      </c>
      <c r="G55" s="53">
        <f>SUM(G53:G54)</f>
        <v>11773</v>
      </c>
      <c r="H55" s="52"/>
    </row>
    <row r="56" spans="2:8" ht="13.5" customHeight="1" thickTop="1">
      <c r="B56" s="50"/>
      <c r="C56" s="50"/>
      <c r="E56" s="30"/>
      <c r="F56" s="52"/>
      <c r="G56" s="52"/>
      <c r="H56" s="52"/>
    </row>
    <row r="57" spans="2:8" ht="13.5" customHeight="1">
      <c r="B57" s="50"/>
      <c r="C57" s="50"/>
      <c r="E57" s="30"/>
      <c r="F57" s="52"/>
      <c r="G57" s="52"/>
      <c r="H57" s="52"/>
    </row>
    <row r="58" spans="2:8" ht="13.5" customHeight="1">
      <c r="B58" s="30" t="s">
        <v>155</v>
      </c>
      <c r="C58" s="50"/>
      <c r="E58" s="30"/>
      <c r="F58" s="52"/>
      <c r="G58" s="52"/>
      <c r="H58" s="52"/>
    </row>
    <row r="59" spans="2:8" ht="13.5" customHeight="1">
      <c r="B59" s="30" t="s">
        <v>141</v>
      </c>
      <c r="C59" s="50"/>
      <c r="E59" s="30"/>
      <c r="F59" s="52"/>
      <c r="G59" s="52"/>
      <c r="H59" s="52"/>
    </row>
    <row r="60" ht="13.5" customHeight="1">
      <c r="I60" s="54"/>
    </row>
    <row r="61" spans="1:9" ht="13.5" customHeight="1">
      <c r="A61" s="28" t="s">
        <v>143</v>
      </c>
      <c r="B61" s="85"/>
      <c r="I61" s="54"/>
    </row>
    <row r="62" spans="1:2" ht="13.5" customHeight="1">
      <c r="A62" s="28" t="s">
        <v>142</v>
      </c>
      <c r="B62" s="85"/>
    </row>
  </sheetData>
  <printOptions horizontalCentered="1"/>
  <pageMargins left="0.5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 WOOD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M &amp; C Services Sdn Bhd</cp:lastModifiedBy>
  <cp:lastPrinted>2004-03-17T08:10:25Z</cp:lastPrinted>
  <dcterms:created xsi:type="dcterms:W3CDTF">2002-10-25T01:41:07Z</dcterms:created>
  <dcterms:modified xsi:type="dcterms:W3CDTF">2004-03-29T01:52:15Z</dcterms:modified>
  <cp:category/>
  <cp:version/>
  <cp:contentType/>
  <cp:contentStatus/>
</cp:coreProperties>
</file>